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Mean (Men)" sheetId="1" r:id="rId1"/>
    <sheet name="Median and Mode (Men)" sheetId="2" r:id="rId2"/>
    <sheet name="Mean (Women)" sheetId="3" r:id="rId3"/>
    <sheet name="Median and Mode (Women)" sheetId="4" r:id="rId4"/>
  </sheets>
  <definedNames/>
  <calcPr fullCalcOnLoad="1"/>
</workbook>
</file>

<file path=xl/sharedStrings.xml><?xml version="1.0" encoding="utf-8"?>
<sst xmlns="http://schemas.openxmlformats.org/spreadsheetml/2006/main" count="119" uniqueCount="33">
  <si>
    <t>Age Group</t>
  </si>
  <si>
    <t>Age Value</t>
  </si>
  <si>
    <t>0-4</t>
  </si>
  <si>
    <t>5-9</t>
  </si>
  <si>
    <t>10-14</t>
  </si>
  <si>
    <t>15-19</t>
  </si>
  <si>
    <t>20-24</t>
  </si>
  <si>
    <t>25-29</t>
  </si>
  <si>
    <t>30-34</t>
  </si>
  <si>
    <t>35-39</t>
  </si>
  <si>
    <t>40-44</t>
  </si>
  <si>
    <t>45-49</t>
  </si>
  <si>
    <t>50-54</t>
  </si>
  <si>
    <t>55-59</t>
  </si>
  <si>
    <t>60-64</t>
  </si>
  <si>
    <t>65-69</t>
  </si>
  <si>
    <t>70-74</t>
  </si>
  <si>
    <t>75-79</t>
  </si>
  <si>
    <t>80-84</t>
  </si>
  <si>
    <t>85-89</t>
  </si>
  <si>
    <t>90-94</t>
  </si>
  <si>
    <t>95-99</t>
  </si>
  <si>
    <t>100+</t>
  </si>
  <si>
    <t>Total</t>
  </si>
  <si>
    <t>Mean:</t>
  </si>
  <si>
    <t>Percent</t>
  </si>
  <si>
    <t>Percentile</t>
  </si>
  <si>
    <t>Value Times Number</t>
  </si>
  <si>
    <t>Number of Men</t>
  </si>
  <si>
    <t>Section 9.2 - Example 1</t>
  </si>
  <si>
    <t>Copyright © Larson Texts, Inc. All rights reserved.</t>
  </si>
  <si>
    <t>Number of Women</t>
  </si>
  <si>
    <t>Click on the tabs at the bottom of the page for access to more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</si>
</sst>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
  </numFmts>
  <fonts count="8">
    <font>
      <sz val="10"/>
      <name val="Arial"/>
      <family val="0"/>
    </font>
    <font>
      <sz val="10"/>
      <color indexed="10"/>
      <name val="Arial"/>
      <family val="2"/>
    </font>
    <font>
      <sz val="8.5"/>
      <color indexed="10"/>
      <name val="Arial"/>
      <family val="2"/>
    </font>
    <font>
      <b/>
      <sz val="10"/>
      <name val="Verdana"/>
      <family val="2"/>
    </font>
    <font>
      <sz val="10"/>
      <name val="Verdana"/>
      <family val="2"/>
    </font>
    <font>
      <u val="single"/>
      <sz val="10"/>
      <name val="Verdana"/>
      <family val="2"/>
    </font>
    <font>
      <b/>
      <sz val="13"/>
      <name val="Verdana"/>
      <family val="2"/>
    </font>
    <font>
      <sz val="8"/>
      <name val="Verdana"/>
      <family val="2"/>
    </font>
  </fonts>
  <fills count="2">
    <fill>
      <patternFill/>
    </fill>
    <fill>
      <patternFill patternType="gray125"/>
    </fill>
  </fills>
  <borders count="1">
    <border>
      <left/>
      <right/>
      <top/>
      <bottom/>
      <diagonal/>
    </border>
  </borders>
  <cellStyleXfs count="15">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xf numFmtId="0" fontId="0" fillId="0" borderId="0" applyFill="0">
      <alignment/>
      <protection/>
    </xf>
  </cellStyleXfs>
  <cellXfs count="20">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3" fontId="4" fillId="0" borderId="0" xfId="0" applyNumberFormat="1" applyFont="1" applyFill="1" applyAlignment="1">
      <alignment/>
    </xf>
    <xf numFmtId="3" fontId="5" fillId="0" borderId="0" xfId="0" applyNumberFormat="1" applyFont="1" applyFill="1" applyAlignment="1">
      <alignment/>
    </xf>
    <xf numFmtId="3" fontId="3" fillId="0" borderId="0" xfId="0" applyNumberFormat="1" applyFont="1" applyFill="1" applyAlignment="1">
      <alignment/>
    </xf>
    <xf numFmtId="1" fontId="3" fillId="0" borderId="0" xfId="0" applyNumberFormat="1" applyFont="1" applyFill="1" applyAlignment="1">
      <alignment/>
    </xf>
    <xf numFmtId="0" fontId="4" fillId="0" borderId="0" xfId="0" applyFont="1" applyFill="1" applyAlignment="1">
      <alignment wrapText="1"/>
    </xf>
    <xf numFmtId="0" fontId="3" fillId="0" borderId="0" xfId="0" applyFont="1" applyFill="1" applyAlignment="1">
      <alignment horizontal="right" wrapText="1"/>
    </xf>
    <xf numFmtId="0" fontId="4" fillId="0" borderId="0" xfId="0" applyFont="1" applyFill="1" applyAlignment="1">
      <alignment horizontal="right"/>
    </xf>
    <xf numFmtId="0" fontId="6" fillId="0" borderId="0" xfId="0" applyFont="1" applyFill="1" applyAlignment="1">
      <alignment/>
    </xf>
    <xf numFmtId="0" fontId="7" fillId="0" borderId="0" xfId="0" applyFont="1" applyAlignment="1">
      <alignment/>
    </xf>
    <xf numFmtId="10" fontId="4" fillId="0" borderId="0" xfId="0" applyNumberFormat="1" applyFont="1" applyFill="1" applyAlignment="1">
      <alignment/>
    </xf>
    <xf numFmtId="0" fontId="4" fillId="0" borderId="0" xfId="0" applyNumberFormat="1" applyFont="1" applyFill="1" applyAlignment="1">
      <alignment/>
    </xf>
    <xf numFmtId="10" fontId="5" fillId="0" borderId="0" xfId="0" applyNumberFormat="1" applyFont="1" applyFill="1" applyAlignment="1">
      <alignment/>
    </xf>
    <xf numFmtId="166" fontId="3" fillId="0" borderId="0" xfId="0" applyNumberFormat="1" applyFont="1" applyFill="1" applyAlignment="1">
      <alignment/>
    </xf>
    <xf numFmtId="9" fontId="4" fillId="0" borderId="0" xfId="0" applyNumberFormat="1" applyFont="1" applyFill="1" applyAlignment="1">
      <alignment/>
    </xf>
    <xf numFmtId="166" fontId="4" fillId="0" borderId="0" xfId="0" applyNumberFormat="1" applyFont="1" applyFill="1" applyAlignment="1">
      <alignment/>
    </xf>
    <xf numFmtId="0" fontId="4" fillId="0" borderId="0" xfId="0" applyFont="1" applyFill="1" applyAlignment="1">
      <alignment horizontal="right" wrapText="1"/>
    </xf>
    <xf numFmtId="0" fontId="3" fillId="0" borderId="0" xfId="0" applyFont="1" applyFill="1"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28</xdr:row>
      <xdr:rowOff>0</xdr:rowOff>
    </xdr:from>
    <xdr:to>
      <xdr:col>2</xdr:col>
      <xdr:colOff>209550</xdr:colOff>
      <xdr:row>32</xdr:row>
      <xdr:rowOff>38100</xdr:rowOff>
    </xdr:to>
    <xdr:grpSp>
      <xdr:nvGrpSpPr>
        <xdr:cNvPr id="1" name="Group 23"/>
        <xdr:cNvGrpSpPr>
          <a:grpSpLocks/>
        </xdr:cNvGrpSpPr>
      </xdr:nvGrpSpPr>
      <xdr:grpSpPr>
        <a:xfrm>
          <a:off x="66675" y="4733925"/>
          <a:ext cx="1866900" cy="685800"/>
          <a:chOff x="16" y="478"/>
          <a:chExt cx="196" cy="72"/>
        </a:xfrm>
        <a:solidFill>
          <a:srgbClr val="FFFFFF"/>
        </a:solidFill>
      </xdr:grpSpPr>
      <xdr:sp>
        <xdr:nvSpPr>
          <xdr:cNvPr id="2" name="Text 2"/>
          <xdr:cNvSpPr txBox="1">
            <a:spLocks noChangeArrowheads="1"/>
          </xdr:cNvSpPr>
        </xdr:nvSpPr>
        <xdr:spPr>
          <a:xfrm>
            <a:off x="16" y="527"/>
            <a:ext cx="196" cy="23"/>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Here is the original data for men.</a:t>
            </a:r>
          </a:p>
        </xdr:txBody>
      </xdr:sp>
      <xdr:sp>
        <xdr:nvSpPr>
          <xdr:cNvPr id="3" name="Line 3"/>
          <xdr:cNvSpPr>
            <a:spLocks/>
          </xdr:cNvSpPr>
        </xdr:nvSpPr>
        <xdr:spPr>
          <a:xfrm flipH="1" flipV="1">
            <a:off x="88" y="478"/>
            <a:ext cx="3" cy="47"/>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266700</xdr:colOff>
      <xdr:row>7</xdr:row>
      <xdr:rowOff>38100</xdr:rowOff>
    </xdr:from>
    <xdr:to>
      <xdr:col>6</xdr:col>
      <xdr:colOff>285750</xdr:colOff>
      <xdr:row>16</xdr:row>
      <xdr:rowOff>85725</xdr:rowOff>
    </xdr:to>
    <xdr:grpSp>
      <xdr:nvGrpSpPr>
        <xdr:cNvPr id="4" name="Group 24"/>
        <xdr:cNvGrpSpPr>
          <a:grpSpLocks/>
        </xdr:cNvGrpSpPr>
      </xdr:nvGrpSpPr>
      <xdr:grpSpPr>
        <a:xfrm>
          <a:off x="1990725" y="1371600"/>
          <a:ext cx="2428875" cy="1504950"/>
          <a:chOff x="241" y="123"/>
          <a:chExt cx="246" cy="158"/>
        </a:xfrm>
        <a:solidFill>
          <a:srgbClr val="FFFFFF"/>
        </a:solidFill>
      </xdr:grpSpPr>
      <xdr:sp>
        <xdr:nvSpPr>
          <xdr:cNvPr id="5" name="Text 1"/>
          <xdr:cNvSpPr txBox="1">
            <a:spLocks noChangeArrowheads="1"/>
          </xdr:cNvSpPr>
        </xdr:nvSpPr>
        <xdr:spPr>
          <a:xfrm>
            <a:off x="241" y="123"/>
            <a:ext cx="197" cy="158"/>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data for age is grouped. To use a single value to represent each age group, you can use the middle value. For instance, you can use (0+4)÷2 = 2 to represent the first group, (5+9)÷2  = 6 to represent the second group, and so on. Doing this, you obtain the data set at the right.</a:t>
            </a:r>
          </a:p>
        </xdr:txBody>
      </xdr:sp>
      <xdr:sp>
        <xdr:nvSpPr>
          <xdr:cNvPr id="6" name="Line 5"/>
          <xdr:cNvSpPr>
            <a:spLocks/>
          </xdr:cNvSpPr>
        </xdr:nvSpPr>
        <xdr:spPr>
          <a:xfrm>
            <a:off x="438" y="167"/>
            <a:ext cx="49" cy="2"/>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476250</xdr:colOff>
      <xdr:row>23</xdr:row>
      <xdr:rowOff>57150</xdr:rowOff>
    </xdr:from>
    <xdr:to>
      <xdr:col>6</xdr:col>
      <xdr:colOff>238125</xdr:colOff>
      <xdr:row>30</xdr:row>
      <xdr:rowOff>85725</xdr:rowOff>
    </xdr:to>
    <xdr:grpSp>
      <xdr:nvGrpSpPr>
        <xdr:cNvPr id="7" name="Group 25"/>
        <xdr:cNvGrpSpPr>
          <a:grpSpLocks/>
        </xdr:cNvGrpSpPr>
      </xdr:nvGrpSpPr>
      <xdr:grpSpPr>
        <a:xfrm>
          <a:off x="2200275" y="3981450"/>
          <a:ext cx="2171700" cy="1162050"/>
          <a:chOff x="228" y="414"/>
          <a:chExt cx="219" cy="122"/>
        </a:xfrm>
        <a:solidFill>
          <a:srgbClr val="FFFFFF"/>
        </a:solidFill>
      </xdr:grpSpPr>
      <xdr:sp>
        <xdr:nvSpPr>
          <xdr:cNvPr id="8" name="Line 9"/>
          <xdr:cNvSpPr>
            <a:spLocks/>
          </xdr:cNvSpPr>
        </xdr:nvSpPr>
        <xdr:spPr>
          <a:xfrm>
            <a:off x="395" y="458"/>
            <a:ext cx="52" cy="8"/>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9" name="Text 10"/>
          <xdr:cNvSpPr txBox="1">
            <a:spLocks noChangeArrowheads="1"/>
          </xdr:cNvSpPr>
        </xdr:nvSpPr>
        <xdr:spPr>
          <a:xfrm>
            <a:off x="228" y="414"/>
            <a:ext cx="166" cy="122"/>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final age group does not have an upper value. So, use a reasonable value. Because the other age values are separated by 5 years, you can use 
97+5 = 102.</a:t>
            </a:r>
          </a:p>
        </xdr:txBody>
      </xdr:sp>
    </xdr:grpSp>
    <xdr:clientData/>
  </xdr:twoCellAnchor>
  <xdr:twoCellAnchor>
    <xdr:from>
      <xdr:col>9</xdr:col>
      <xdr:colOff>133350</xdr:colOff>
      <xdr:row>5</xdr:row>
      <xdr:rowOff>9525</xdr:rowOff>
    </xdr:from>
    <xdr:to>
      <xdr:col>16</xdr:col>
      <xdr:colOff>257175</xdr:colOff>
      <xdr:row>18</xdr:row>
      <xdr:rowOff>104775</xdr:rowOff>
    </xdr:to>
    <xdr:sp>
      <xdr:nvSpPr>
        <xdr:cNvPr id="10" name="Text 12"/>
        <xdr:cNvSpPr txBox="1">
          <a:spLocks noChangeArrowheads="1"/>
        </xdr:cNvSpPr>
      </xdr:nvSpPr>
      <xdr:spPr>
        <a:xfrm>
          <a:off x="7258050" y="857250"/>
          <a:ext cx="4391025" cy="23622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mean is equal to the sum of the data values divided by the total number of data values. You have 10,666,960 data values assigned an age value of 2, 10,560,679 data values assigned an age value of 7, and so on. To sum the data values you do the following:
(10,666,960)(2) + (10,560,679)(7) + ... + (14,566)(102) = 
     21,333,920     +    73,924,753    + ... +     1,485,732   = 5,485,127,032
Now, divide the sum of the data values by the total number of men.
5,485,127,032 / 151,820,886 </a:t>
          </a:r>
          <a:r>
            <a:rPr lang="en-US" cap="none" sz="1000" b="0" i="0" u="none" baseline="0">
              <a:solidFill>
                <a:srgbClr val="FF0000"/>
              </a:solidFill>
              <a:latin typeface="Arial"/>
              <a:ea typeface="Arial"/>
              <a:cs typeface="Arial"/>
            </a:rPr>
            <a:t>?</a:t>
          </a:r>
          <a:r>
            <a:rPr lang="en-US" cap="none" sz="850" b="0" i="0" u="none" baseline="0">
              <a:solidFill>
                <a:srgbClr val="FF0000"/>
              </a:solidFill>
              <a:latin typeface="Arial"/>
              <a:ea typeface="Arial"/>
              <a:cs typeface="Arial"/>
            </a:rPr>
            <a:t> 36</a:t>
          </a:r>
          <a:r>
            <a:rPr lang="en-US" cap="none" sz="1000" b="0" i="0" u="none" baseline="0">
              <a:solidFill>
                <a:srgbClr val="FF0000"/>
              </a:solidFill>
              <a:latin typeface="Arial"/>
              <a:ea typeface="Arial"/>
              <a:cs typeface="Arial"/>
            </a:rPr>
            <a:t> 
So, the average age of men in the United States is about 36 years old.
</a:t>
          </a:r>
        </a:p>
      </xdr:txBody>
    </xdr:sp>
    <xdr:clientData/>
  </xdr:twoCellAnchor>
  <xdr:twoCellAnchor>
    <xdr:from>
      <xdr:col>9</xdr:col>
      <xdr:colOff>0</xdr:colOff>
      <xdr:row>27</xdr:row>
      <xdr:rowOff>47625</xdr:rowOff>
    </xdr:from>
    <xdr:to>
      <xdr:col>12</xdr:col>
      <xdr:colOff>514350</xdr:colOff>
      <xdr:row>29</xdr:row>
      <xdr:rowOff>76200</xdr:rowOff>
    </xdr:to>
    <xdr:grpSp>
      <xdr:nvGrpSpPr>
        <xdr:cNvPr id="11" name="Group 22"/>
        <xdr:cNvGrpSpPr>
          <a:grpSpLocks/>
        </xdr:cNvGrpSpPr>
      </xdr:nvGrpSpPr>
      <xdr:grpSpPr>
        <a:xfrm>
          <a:off x="7124700" y="4619625"/>
          <a:ext cx="2343150" cy="352425"/>
          <a:chOff x="-104" y="-265107"/>
          <a:chExt cx="19188" cy="185"/>
        </a:xfrm>
        <a:solidFill>
          <a:srgbClr val="FFFFFF"/>
        </a:solidFill>
      </xdr:grpSpPr>
      <xdr:sp>
        <xdr:nvSpPr>
          <xdr:cNvPr id="12" name="Line 15"/>
          <xdr:cNvSpPr>
            <a:spLocks/>
          </xdr:cNvSpPr>
        </xdr:nvSpPr>
        <xdr:spPr>
          <a:xfrm flipH="1">
            <a:off x="-104" y="-265037"/>
            <a:ext cx="7411" cy="115"/>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13" name="Text 16"/>
          <xdr:cNvSpPr txBox="1">
            <a:spLocks noChangeArrowheads="1"/>
          </xdr:cNvSpPr>
        </xdr:nvSpPr>
        <xdr:spPr>
          <a:xfrm>
            <a:off x="3638" y="-265107"/>
            <a:ext cx="15446" cy="11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5,485,127,032 / 151,820,886</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6</xdr:row>
      <xdr:rowOff>57150</xdr:rowOff>
    </xdr:from>
    <xdr:to>
      <xdr:col>9</xdr:col>
      <xdr:colOff>47625</xdr:colOff>
      <xdr:row>13</xdr:row>
      <xdr:rowOff>104775</xdr:rowOff>
    </xdr:to>
    <xdr:grpSp>
      <xdr:nvGrpSpPr>
        <xdr:cNvPr id="1" name="Group 16"/>
        <xdr:cNvGrpSpPr>
          <a:grpSpLocks/>
        </xdr:cNvGrpSpPr>
      </xdr:nvGrpSpPr>
      <xdr:grpSpPr>
        <a:xfrm>
          <a:off x="3305175" y="1228725"/>
          <a:ext cx="3143250" cy="1181100"/>
          <a:chOff x="347" y="129"/>
          <a:chExt cx="330" cy="124"/>
        </a:xfrm>
        <a:solidFill>
          <a:srgbClr val="FFFFFF"/>
        </a:solidFill>
      </xdr:grpSpPr>
      <xdr:sp>
        <xdr:nvSpPr>
          <xdr:cNvPr id="2" name="Line 7"/>
          <xdr:cNvSpPr>
            <a:spLocks/>
          </xdr:cNvSpPr>
        </xdr:nvSpPr>
        <xdr:spPr>
          <a:xfrm flipH="1">
            <a:off x="347" y="226"/>
            <a:ext cx="90" cy="23"/>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3" name="Text 5"/>
          <xdr:cNvSpPr txBox="1">
            <a:spLocks noChangeArrowheads="1"/>
          </xdr:cNvSpPr>
        </xdr:nvSpPr>
        <xdr:spPr>
          <a:xfrm>
            <a:off x="397" y="129"/>
            <a:ext cx="280" cy="12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percentile is the percent of men with ages less than or equal to the ages in the age group. Because the median is the middle data value, it is the 50th percentile. The median age group is the first age group with a percentile higher than 50, because that age group contains the 50th percentile. So, the median age group is 35-39.
</a:t>
            </a:r>
          </a:p>
        </xdr:txBody>
      </xdr:sp>
    </xdr:grpSp>
    <xdr:clientData/>
  </xdr:twoCellAnchor>
  <xdr:twoCellAnchor>
    <xdr:from>
      <xdr:col>3</xdr:col>
      <xdr:colOff>9525</xdr:colOff>
      <xdr:row>15</xdr:row>
      <xdr:rowOff>85725</xdr:rowOff>
    </xdr:from>
    <xdr:to>
      <xdr:col>8</xdr:col>
      <xdr:colOff>0</xdr:colOff>
      <xdr:row>19</xdr:row>
      <xdr:rowOff>95250</xdr:rowOff>
    </xdr:to>
    <xdr:grpSp>
      <xdr:nvGrpSpPr>
        <xdr:cNvPr id="4" name="Group 17"/>
        <xdr:cNvGrpSpPr>
          <a:grpSpLocks/>
        </xdr:cNvGrpSpPr>
      </xdr:nvGrpSpPr>
      <xdr:grpSpPr>
        <a:xfrm>
          <a:off x="2400300" y="2714625"/>
          <a:ext cx="3390900" cy="657225"/>
          <a:chOff x="252" y="285"/>
          <a:chExt cx="356" cy="69"/>
        </a:xfrm>
        <a:solidFill>
          <a:srgbClr val="FFFFFF"/>
        </a:solidFill>
      </xdr:grpSpPr>
      <xdr:sp>
        <xdr:nvSpPr>
          <xdr:cNvPr id="5" name="Text 6"/>
          <xdr:cNvSpPr txBox="1">
            <a:spLocks noChangeArrowheads="1"/>
          </xdr:cNvSpPr>
        </xdr:nvSpPr>
        <xdr:spPr>
          <a:xfrm>
            <a:off x="384" y="296"/>
            <a:ext cx="224" cy="58"/>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mode age group is the age group with the largest percent of men. So, the mode age group is 45-49.</a:t>
            </a:r>
          </a:p>
        </xdr:txBody>
      </xdr:sp>
      <xdr:sp>
        <xdr:nvSpPr>
          <xdr:cNvPr id="6" name="Line 11"/>
          <xdr:cNvSpPr>
            <a:spLocks/>
          </xdr:cNvSpPr>
        </xdr:nvSpPr>
        <xdr:spPr>
          <a:xfrm flipH="1" flipV="1">
            <a:off x="252" y="285"/>
            <a:ext cx="132" cy="34"/>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142875</xdr:colOff>
      <xdr:row>26</xdr:row>
      <xdr:rowOff>133350</xdr:rowOff>
    </xdr:from>
    <xdr:to>
      <xdr:col>2</xdr:col>
      <xdr:colOff>314325</xdr:colOff>
      <xdr:row>31</xdr:row>
      <xdr:rowOff>0</xdr:rowOff>
    </xdr:to>
    <xdr:grpSp>
      <xdr:nvGrpSpPr>
        <xdr:cNvPr id="7" name="Group 18"/>
        <xdr:cNvGrpSpPr>
          <a:grpSpLocks/>
        </xdr:cNvGrpSpPr>
      </xdr:nvGrpSpPr>
      <xdr:grpSpPr>
        <a:xfrm>
          <a:off x="142875" y="4543425"/>
          <a:ext cx="1895475" cy="676275"/>
          <a:chOff x="15" y="477"/>
          <a:chExt cx="199" cy="71"/>
        </a:xfrm>
        <a:solidFill>
          <a:srgbClr val="FFFFFF"/>
        </a:solidFill>
      </xdr:grpSpPr>
      <xdr:sp>
        <xdr:nvSpPr>
          <xdr:cNvPr id="8" name="Text 14"/>
          <xdr:cNvSpPr txBox="1">
            <a:spLocks noChangeArrowheads="1"/>
          </xdr:cNvSpPr>
        </xdr:nvSpPr>
        <xdr:spPr>
          <a:xfrm>
            <a:off x="15" y="525"/>
            <a:ext cx="199" cy="23"/>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Here is the original data for men.</a:t>
            </a:r>
          </a:p>
        </xdr:txBody>
      </xdr:sp>
      <xdr:sp>
        <xdr:nvSpPr>
          <xdr:cNvPr id="9" name="Line 15"/>
          <xdr:cNvSpPr>
            <a:spLocks/>
          </xdr:cNvSpPr>
        </xdr:nvSpPr>
        <xdr:spPr>
          <a:xfrm flipH="1" flipV="1">
            <a:off x="73" y="477"/>
            <a:ext cx="0" cy="48"/>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27</xdr:row>
      <xdr:rowOff>66675</xdr:rowOff>
    </xdr:from>
    <xdr:to>
      <xdr:col>2</xdr:col>
      <xdr:colOff>390525</xdr:colOff>
      <xdr:row>31</xdr:row>
      <xdr:rowOff>152400</xdr:rowOff>
    </xdr:to>
    <xdr:grpSp>
      <xdr:nvGrpSpPr>
        <xdr:cNvPr id="1" name="Group 16"/>
        <xdr:cNvGrpSpPr>
          <a:grpSpLocks/>
        </xdr:cNvGrpSpPr>
      </xdr:nvGrpSpPr>
      <xdr:grpSpPr>
        <a:xfrm>
          <a:off x="104775" y="4638675"/>
          <a:ext cx="2257425" cy="733425"/>
          <a:chOff x="11" y="491"/>
          <a:chExt cx="237" cy="77"/>
        </a:xfrm>
        <a:solidFill>
          <a:srgbClr val="FFFFFF"/>
        </a:solidFill>
      </xdr:grpSpPr>
      <xdr:sp>
        <xdr:nvSpPr>
          <xdr:cNvPr id="2" name="Text 2"/>
          <xdr:cNvSpPr txBox="1">
            <a:spLocks noChangeArrowheads="1"/>
          </xdr:cNvSpPr>
        </xdr:nvSpPr>
        <xdr:spPr>
          <a:xfrm>
            <a:off x="11" y="544"/>
            <a:ext cx="237" cy="24"/>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Here is the original data for women.</a:t>
            </a:r>
          </a:p>
        </xdr:txBody>
      </xdr:sp>
      <xdr:sp>
        <xdr:nvSpPr>
          <xdr:cNvPr id="3" name="Line 3"/>
          <xdr:cNvSpPr>
            <a:spLocks/>
          </xdr:cNvSpPr>
        </xdr:nvSpPr>
        <xdr:spPr>
          <a:xfrm flipV="1">
            <a:off x="75" y="491"/>
            <a:ext cx="0" cy="53"/>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552450</xdr:colOff>
      <xdr:row>6</xdr:row>
      <xdr:rowOff>0</xdr:rowOff>
    </xdr:from>
    <xdr:to>
      <xdr:col>6</xdr:col>
      <xdr:colOff>333375</xdr:colOff>
      <xdr:row>15</xdr:row>
      <xdr:rowOff>47625</xdr:rowOff>
    </xdr:to>
    <xdr:grpSp>
      <xdr:nvGrpSpPr>
        <xdr:cNvPr id="4" name="Group 17"/>
        <xdr:cNvGrpSpPr>
          <a:grpSpLocks/>
        </xdr:cNvGrpSpPr>
      </xdr:nvGrpSpPr>
      <xdr:grpSpPr>
        <a:xfrm>
          <a:off x="2524125" y="1171575"/>
          <a:ext cx="2219325" cy="1504950"/>
          <a:chOff x="265" y="123"/>
          <a:chExt cx="233" cy="158"/>
        </a:xfrm>
        <a:solidFill>
          <a:srgbClr val="FFFFFF"/>
        </a:solidFill>
      </xdr:grpSpPr>
      <xdr:sp>
        <xdr:nvSpPr>
          <xdr:cNvPr id="5" name="Line 6"/>
          <xdr:cNvSpPr>
            <a:spLocks/>
          </xdr:cNvSpPr>
        </xdr:nvSpPr>
        <xdr:spPr>
          <a:xfrm>
            <a:off x="458" y="187"/>
            <a:ext cx="40" cy="0"/>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6" name="Text 5"/>
          <xdr:cNvSpPr txBox="1">
            <a:spLocks noChangeArrowheads="1"/>
          </xdr:cNvSpPr>
        </xdr:nvSpPr>
        <xdr:spPr>
          <a:xfrm>
            <a:off x="265" y="123"/>
            <a:ext cx="195" cy="158"/>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data for age is grouped. To use a single value to represent each age group, you can use the middle value. For instance, you can use (0+4)÷2 = 2 to represent the first group, (5+9)÷2  = 6 to represent the second group, and so on. Doing this, you obtain the data set at the right.</a:t>
            </a:r>
          </a:p>
        </xdr:txBody>
      </xdr:sp>
    </xdr:grpSp>
    <xdr:clientData/>
  </xdr:twoCellAnchor>
  <xdr:twoCellAnchor>
    <xdr:from>
      <xdr:col>3</xdr:col>
      <xdr:colOff>38100</xdr:colOff>
      <xdr:row>21</xdr:row>
      <xdr:rowOff>9525</xdr:rowOff>
    </xdr:from>
    <xdr:to>
      <xdr:col>6</xdr:col>
      <xdr:colOff>419100</xdr:colOff>
      <xdr:row>28</xdr:row>
      <xdr:rowOff>38100</xdr:rowOff>
    </xdr:to>
    <xdr:grpSp>
      <xdr:nvGrpSpPr>
        <xdr:cNvPr id="7" name="Group 18"/>
        <xdr:cNvGrpSpPr>
          <a:grpSpLocks/>
        </xdr:cNvGrpSpPr>
      </xdr:nvGrpSpPr>
      <xdr:grpSpPr>
        <a:xfrm>
          <a:off x="2619375" y="3609975"/>
          <a:ext cx="2209800" cy="1162050"/>
          <a:chOff x="275" y="379"/>
          <a:chExt cx="232" cy="122"/>
        </a:xfrm>
        <a:solidFill>
          <a:srgbClr val="FFFFFF"/>
        </a:solidFill>
      </xdr:grpSpPr>
      <xdr:sp>
        <xdr:nvSpPr>
          <xdr:cNvPr id="8" name="Line 8"/>
          <xdr:cNvSpPr>
            <a:spLocks/>
          </xdr:cNvSpPr>
        </xdr:nvSpPr>
        <xdr:spPr>
          <a:xfrm>
            <a:off x="442" y="460"/>
            <a:ext cx="65" cy="11"/>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9" name="Text 9"/>
          <xdr:cNvSpPr txBox="1">
            <a:spLocks noChangeArrowheads="1"/>
          </xdr:cNvSpPr>
        </xdr:nvSpPr>
        <xdr:spPr>
          <a:xfrm>
            <a:off x="275" y="379"/>
            <a:ext cx="166" cy="122"/>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final age group does not have an upper value. So, use a reasonable value. Because the other age values are separated by 5 years, you can use 
97+5 = 102.</a:t>
            </a:r>
          </a:p>
        </xdr:txBody>
      </xdr:sp>
    </xdr:grpSp>
    <xdr:clientData/>
  </xdr:twoCellAnchor>
  <xdr:twoCellAnchor>
    <xdr:from>
      <xdr:col>9</xdr:col>
      <xdr:colOff>133350</xdr:colOff>
      <xdr:row>5</xdr:row>
      <xdr:rowOff>9525</xdr:rowOff>
    </xdr:from>
    <xdr:to>
      <xdr:col>16</xdr:col>
      <xdr:colOff>257175</xdr:colOff>
      <xdr:row>18</xdr:row>
      <xdr:rowOff>104775</xdr:rowOff>
    </xdr:to>
    <xdr:sp>
      <xdr:nvSpPr>
        <xdr:cNvPr id="10" name="Text 10"/>
        <xdr:cNvSpPr txBox="1">
          <a:spLocks noChangeArrowheads="1"/>
        </xdr:cNvSpPr>
      </xdr:nvSpPr>
      <xdr:spPr>
        <a:xfrm>
          <a:off x="7896225" y="857250"/>
          <a:ext cx="4391025" cy="23622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mean is equal to the sum of the data values divided by the total number of data values. You have 10,666,960 data values assigned an age value of 2, 10,560,679 data values assigned an age value of 7, and so on. To sum the data values you do the following:
(10,210,579)(2) + (10,136,345)(7) + ... + (64,520)(102) = 
     20,421,158   +      70,954,415    + ... +     6,581,040   = 6,002,165,559
Now, divide the sum of the data values by the total number of men.
6,002,165,559 / 156,461,167 </a:t>
          </a:r>
          <a:r>
            <a:rPr lang="en-US" cap="none" sz="1000" b="0" i="0" u="none" baseline="0">
              <a:solidFill>
                <a:srgbClr val="FF0000"/>
              </a:solidFill>
              <a:latin typeface="Arial"/>
              <a:ea typeface="Arial"/>
              <a:cs typeface="Arial"/>
            </a:rPr>
            <a:t>?</a:t>
          </a:r>
          <a:r>
            <a:rPr lang="en-US" cap="none" sz="850" b="0" i="0" u="none" baseline="0">
              <a:solidFill>
                <a:srgbClr val="FF0000"/>
              </a:solidFill>
              <a:latin typeface="Arial"/>
              <a:ea typeface="Arial"/>
              <a:cs typeface="Arial"/>
            </a:rPr>
            <a:t> 38</a:t>
          </a:r>
          <a:r>
            <a:rPr lang="en-US" cap="none" sz="1000" b="0" i="0" u="none" baseline="0">
              <a:solidFill>
                <a:srgbClr val="FF0000"/>
              </a:solidFill>
              <a:latin typeface="Arial"/>
              <a:ea typeface="Arial"/>
              <a:cs typeface="Arial"/>
            </a:rPr>
            <a:t>
So, the average age of women in the United States is about 38 years old.
</a:t>
          </a:r>
        </a:p>
      </xdr:txBody>
    </xdr:sp>
    <xdr:clientData/>
  </xdr:twoCellAnchor>
  <xdr:twoCellAnchor>
    <xdr:from>
      <xdr:col>9</xdr:col>
      <xdr:colOff>0</xdr:colOff>
      <xdr:row>27</xdr:row>
      <xdr:rowOff>47625</xdr:rowOff>
    </xdr:from>
    <xdr:to>
      <xdr:col>12</xdr:col>
      <xdr:colOff>514350</xdr:colOff>
      <xdr:row>29</xdr:row>
      <xdr:rowOff>76200</xdr:rowOff>
    </xdr:to>
    <xdr:grpSp>
      <xdr:nvGrpSpPr>
        <xdr:cNvPr id="11" name="Group 11"/>
        <xdr:cNvGrpSpPr>
          <a:grpSpLocks/>
        </xdr:cNvGrpSpPr>
      </xdr:nvGrpSpPr>
      <xdr:grpSpPr>
        <a:xfrm>
          <a:off x="7762875" y="4619625"/>
          <a:ext cx="2343150" cy="352425"/>
          <a:chOff x="-110" y="-265107"/>
          <a:chExt cx="19188" cy="185"/>
        </a:xfrm>
        <a:solidFill>
          <a:srgbClr val="FFFFFF"/>
        </a:solidFill>
      </xdr:grpSpPr>
      <xdr:sp>
        <xdr:nvSpPr>
          <xdr:cNvPr id="12" name="Line 12"/>
          <xdr:cNvSpPr>
            <a:spLocks/>
          </xdr:cNvSpPr>
        </xdr:nvSpPr>
        <xdr:spPr>
          <a:xfrm flipH="1">
            <a:off x="-110" y="-265037"/>
            <a:ext cx="7411" cy="115"/>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13" name="Text 13"/>
          <xdr:cNvSpPr txBox="1">
            <a:spLocks noChangeArrowheads="1"/>
          </xdr:cNvSpPr>
        </xdr:nvSpPr>
        <xdr:spPr>
          <a:xfrm>
            <a:off x="3632" y="-265107"/>
            <a:ext cx="15446" cy="11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6,002,165,559 / 156,461,167</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85725</xdr:rowOff>
    </xdr:from>
    <xdr:to>
      <xdr:col>9</xdr:col>
      <xdr:colOff>19050</xdr:colOff>
      <xdr:row>13</xdr:row>
      <xdr:rowOff>66675</xdr:rowOff>
    </xdr:to>
    <xdr:grpSp>
      <xdr:nvGrpSpPr>
        <xdr:cNvPr id="1" name="Group 10"/>
        <xdr:cNvGrpSpPr>
          <a:grpSpLocks/>
        </xdr:cNvGrpSpPr>
      </xdr:nvGrpSpPr>
      <xdr:grpSpPr>
        <a:xfrm>
          <a:off x="3438525" y="933450"/>
          <a:ext cx="3086100" cy="1438275"/>
          <a:chOff x="371" y="94"/>
          <a:chExt cx="324" cy="151"/>
        </a:xfrm>
        <a:solidFill>
          <a:srgbClr val="FFFFFF"/>
        </a:solidFill>
      </xdr:grpSpPr>
      <xdr:sp>
        <xdr:nvSpPr>
          <xdr:cNvPr id="2" name="Line 2"/>
          <xdr:cNvSpPr>
            <a:spLocks/>
          </xdr:cNvSpPr>
        </xdr:nvSpPr>
        <xdr:spPr>
          <a:xfrm flipH="1">
            <a:off x="371" y="223"/>
            <a:ext cx="88" cy="22"/>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sp>
        <xdr:nvSpPr>
          <xdr:cNvPr id="3" name="Text 3"/>
          <xdr:cNvSpPr txBox="1">
            <a:spLocks noChangeArrowheads="1"/>
          </xdr:cNvSpPr>
        </xdr:nvSpPr>
        <xdr:spPr>
          <a:xfrm>
            <a:off x="420" y="94"/>
            <a:ext cx="275" cy="146"/>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percentile is the percent of women with ages less than or equal to the ages in the age group. Because the median is the middle data value, it is the 50th percentile. The median age group is the first age group with a percentile higher than 50, because that age group contains the 50th percentile. So, the median age group is 35-39</a:t>
            </a:r>
          </a:p>
        </xdr:txBody>
      </xdr:sp>
    </xdr:grpSp>
    <xdr:clientData/>
  </xdr:twoCellAnchor>
  <xdr:twoCellAnchor>
    <xdr:from>
      <xdr:col>3</xdr:col>
      <xdr:colOff>0</xdr:colOff>
      <xdr:row>15</xdr:row>
      <xdr:rowOff>95250</xdr:rowOff>
    </xdr:from>
    <xdr:to>
      <xdr:col>8</xdr:col>
      <xdr:colOff>19050</xdr:colOff>
      <xdr:row>19</xdr:row>
      <xdr:rowOff>114300</xdr:rowOff>
    </xdr:to>
    <xdr:grpSp>
      <xdr:nvGrpSpPr>
        <xdr:cNvPr id="4" name="Group 12"/>
        <xdr:cNvGrpSpPr>
          <a:grpSpLocks/>
        </xdr:cNvGrpSpPr>
      </xdr:nvGrpSpPr>
      <xdr:grpSpPr>
        <a:xfrm>
          <a:off x="2552700" y="2724150"/>
          <a:ext cx="3362325" cy="666750"/>
          <a:chOff x="278" y="282"/>
          <a:chExt cx="353" cy="70"/>
        </a:xfrm>
        <a:solidFill>
          <a:srgbClr val="FFFFFF"/>
        </a:solidFill>
      </xdr:grpSpPr>
      <xdr:sp>
        <xdr:nvSpPr>
          <xdr:cNvPr id="5" name="Text 5"/>
          <xdr:cNvSpPr txBox="1">
            <a:spLocks noChangeArrowheads="1"/>
          </xdr:cNvSpPr>
        </xdr:nvSpPr>
        <xdr:spPr>
          <a:xfrm>
            <a:off x="406" y="293"/>
            <a:ext cx="225" cy="59"/>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The mode age group is the age group with the largest percent of women. So, the mode age group is 45-49.</a:t>
            </a:r>
          </a:p>
        </xdr:txBody>
      </xdr:sp>
      <xdr:sp>
        <xdr:nvSpPr>
          <xdr:cNvPr id="6" name="Line 6"/>
          <xdr:cNvSpPr>
            <a:spLocks/>
          </xdr:cNvSpPr>
        </xdr:nvSpPr>
        <xdr:spPr>
          <a:xfrm flipH="1" flipV="1">
            <a:off x="278" y="282"/>
            <a:ext cx="130" cy="38"/>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104775</xdr:colOff>
      <xdr:row>27</xdr:row>
      <xdr:rowOff>85725</xdr:rowOff>
    </xdr:from>
    <xdr:to>
      <xdr:col>2</xdr:col>
      <xdr:colOff>276225</xdr:colOff>
      <xdr:row>31</xdr:row>
      <xdr:rowOff>47625</xdr:rowOff>
    </xdr:to>
    <xdr:grpSp>
      <xdr:nvGrpSpPr>
        <xdr:cNvPr id="7" name="Group 11"/>
        <xdr:cNvGrpSpPr>
          <a:grpSpLocks/>
        </xdr:cNvGrpSpPr>
      </xdr:nvGrpSpPr>
      <xdr:grpSpPr>
        <a:xfrm>
          <a:off x="104775" y="4657725"/>
          <a:ext cx="2047875" cy="609600"/>
          <a:chOff x="11" y="485"/>
          <a:chExt cx="225" cy="64"/>
        </a:xfrm>
        <a:solidFill>
          <a:srgbClr val="FFFFFF"/>
        </a:solidFill>
      </xdr:grpSpPr>
      <xdr:sp>
        <xdr:nvSpPr>
          <xdr:cNvPr id="8" name="Text 8"/>
          <xdr:cNvSpPr txBox="1">
            <a:spLocks noChangeArrowheads="1"/>
          </xdr:cNvSpPr>
        </xdr:nvSpPr>
        <xdr:spPr>
          <a:xfrm>
            <a:off x="11" y="527"/>
            <a:ext cx="225" cy="22"/>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Here is the original data for women.</a:t>
            </a:r>
          </a:p>
        </xdr:txBody>
      </xdr:sp>
      <xdr:sp>
        <xdr:nvSpPr>
          <xdr:cNvPr id="9" name="Line 9"/>
          <xdr:cNvSpPr>
            <a:spLocks/>
          </xdr:cNvSpPr>
        </xdr:nvSpPr>
        <xdr:spPr>
          <a:xfrm flipV="1">
            <a:off x="74" y="485"/>
            <a:ext cx="1" cy="42"/>
          </a:xfrm>
          <a:prstGeom prst="line">
            <a:avLst/>
          </a:prstGeom>
          <a:solidFill>
            <a:srgbClr val="FFFFFF"/>
          </a:solidFill>
          <a:ln w="9525" cmpd="sng">
            <a:solidFill>
              <a:srgbClr val="FF0000"/>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I36"/>
  <sheetViews>
    <sheetView tabSelected="1" workbookViewId="0" topLeftCell="A1">
      <selection activeCell="E3" sqref="E3"/>
    </sheetView>
  </sheetViews>
  <sheetFormatPr defaultColWidth="9.140625" defaultRowHeight="12.75"/>
  <cols>
    <col min="1" max="1" width="10.8515625" style="2" customWidth="1"/>
    <col min="2" max="2" width="15.00390625" style="2" customWidth="1"/>
    <col min="3" max="3" width="8.7109375" style="2" customWidth="1"/>
    <col min="4" max="6" width="9.140625" style="2" customWidth="1"/>
    <col min="7" max="7" width="8.7109375" style="2" customWidth="1"/>
    <col min="8" max="8" width="15.7109375" style="2" customWidth="1"/>
    <col min="9" max="9" width="20.421875" style="2" customWidth="1"/>
    <col min="10" max="16384" width="9.140625" style="2" customWidth="1"/>
  </cols>
  <sheetData>
    <row r="1" ht="15.75">
      <c r="A1" s="10" t="s">
        <v>29</v>
      </c>
    </row>
    <row r="2" ht="12.75">
      <c r="A2" s="1" t="s">
        <v>32</v>
      </c>
    </row>
    <row r="6" spans="1:9" ht="25.5">
      <c r="A6" s="8" t="s">
        <v>0</v>
      </c>
      <c r="B6" s="8" t="s">
        <v>28</v>
      </c>
      <c r="C6" s="7"/>
      <c r="D6" s="7"/>
      <c r="E6" s="7"/>
      <c r="F6" s="7"/>
      <c r="G6" s="8" t="s">
        <v>1</v>
      </c>
      <c r="H6" s="8" t="s">
        <v>28</v>
      </c>
      <c r="I6" s="8" t="s">
        <v>27</v>
      </c>
    </row>
    <row r="7" spans="1:9" ht="12.75">
      <c r="A7" s="9" t="s">
        <v>2</v>
      </c>
      <c r="B7" s="3">
        <v>10666960</v>
      </c>
      <c r="G7" s="2">
        <f>(0+4)/2</f>
        <v>2</v>
      </c>
      <c r="H7" s="3">
        <v>10666960</v>
      </c>
      <c r="I7" s="3">
        <f>G7*H7</f>
        <v>21333920</v>
      </c>
    </row>
    <row r="8" spans="1:9" ht="12.75">
      <c r="A8" s="9" t="s">
        <v>3</v>
      </c>
      <c r="B8" s="3">
        <v>10560679</v>
      </c>
      <c r="G8" s="2">
        <f>(5+9)/2</f>
        <v>7</v>
      </c>
      <c r="H8" s="3">
        <v>10560679</v>
      </c>
      <c r="I8" s="3">
        <f aca="true" t="shared" si="0" ref="I8:I27">G8*H8</f>
        <v>73924753</v>
      </c>
    </row>
    <row r="9" spans="1:9" ht="12.75">
      <c r="A9" s="9" t="s">
        <v>4</v>
      </c>
      <c r="B9" s="3">
        <v>10330671</v>
      </c>
      <c r="G9" s="2">
        <f>(10+14)/2</f>
        <v>12</v>
      </c>
      <c r="H9" s="3">
        <v>10330671</v>
      </c>
      <c r="I9" s="3">
        <f t="shared" si="0"/>
        <v>123968052</v>
      </c>
    </row>
    <row r="10" spans="1:9" ht="12.75">
      <c r="A10" s="9" t="s">
        <v>5</v>
      </c>
      <c r="B10" s="3">
        <v>11057540</v>
      </c>
      <c r="G10" s="2">
        <f>(15+19)/2</f>
        <v>17</v>
      </c>
      <c r="H10" s="3">
        <v>11057540</v>
      </c>
      <c r="I10" s="3">
        <f t="shared" si="0"/>
        <v>187978180</v>
      </c>
    </row>
    <row r="11" spans="1:9" ht="12.75">
      <c r="A11" s="9" t="s">
        <v>6</v>
      </c>
      <c r="B11" s="3">
        <v>10998521</v>
      </c>
      <c r="G11" s="2">
        <f>(20+24)/2</f>
        <v>22</v>
      </c>
      <c r="H11" s="3">
        <v>10998521</v>
      </c>
      <c r="I11" s="3">
        <f t="shared" si="0"/>
        <v>241967462</v>
      </c>
    </row>
    <row r="12" spans="1:9" ht="12.75">
      <c r="A12" s="9" t="s">
        <v>7</v>
      </c>
      <c r="B12" s="3">
        <v>10778411</v>
      </c>
      <c r="G12" s="2">
        <f>(25+29)/2</f>
        <v>27</v>
      </c>
      <c r="H12" s="3">
        <v>10778411</v>
      </c>
      <c r="I12" s="3">
        <f t="shared" si="0"/>
        <v>291017097</v>
      </c>
    </row>
    <row r="13" spans="1:9" ht="12.75">
      <c r="A13" s="9" t="s">
        <v>8</v>
      </c>
      <c r="B13" s="3">
        <v>10212894</v>
      </c>
      <c r="G13" s="2">
        <f>(30+34)/2</f>
        <v>32</v>
      </c>
      <c r="H13" s="3">
        <v>10212894</v>
      </c>
      <c r="I13" s="3">
        <f t="shared" si="0"/>
        <v>326812608</v>
      </c>
    </row>
    <row r="14" spans="1:9" ht="12.75">
      <c r="A14" s="9" t="s">
        <v>9</v>
      </c>
      <c r="B14" s="3">
        <v>10106810</v>
      </c>
      <c r="G14" s="2">
        <f>(35+39)/2</f>
        <v>37</v>
      </c>
      <c r="H14" s="3">
        <v>10106810</v>
      </c>
      <c r="I14" s="3">
        <f t="shared" si="0"/>
        <v>373951970</v>
      </c>
    </row>
    <row r="15" spans="1:9" ht="12.75">
      <c r="A15" s="9" t="s">
        <v>10</v>
      </c>
      <c r="B15" s="3">
        <v>10456228</v>
      </c>
      <c r="G15" s="2">
        <f>(40+44)/2</f>
        <v>42</v>
      </c>
      <c r="H15" s="3">
        <v>10456228</v>
      </c>
      <c r="I15" s="3">
        <f t="shared" si="0"/>
        <v>439161576</v>
      </c>
    </row>
    <row r="16" spans="1:9" ht="12.75">
      <c r="A16" s="9" t="s">
        <v>11</v>
      </c>
      <c r="B16" s="3">
        <v>11135286</v>
      </c>
      <c r="G16" s="2">
        <f>(45+49)/2</f>
        <v>47</v>
      </c>
      <c r="H16" s="3">
        <v>11135286</v>
      </c>
      <c r="I16" s="3">
        <f t="shared" si="0"/>
        <v>523358442</v>
      </c>
    </row>
    <row r="17" spans="1:9" ht="12.75">
      <c r="A17" s="9" t="s">
        <v>12</v>
      </c>
      <c r="B17" s="3">
        <v>10806518</v>
      </c>
      <c r="G17" s="2">
        <f>(50+54)/2</f>
        <v>52</v>
      </c>
      <c r="H17" s="3">
        <v>10806518</v>
      </c>
      <c r="I17" s="3">
        <f t="shared" si="0"/>
        <v>561938936</v>
      </c>
    </row>
    <row r="18" spans="1:9" ht="12.75">
      <c r="A18" s="9" t="s">
        <v>13</v>
      </c>
      <c r="B18" s="3">
        <v>9433187</v>
      </c>
      <c r="G18" s="2">
        <f>(55+59)/2</f>
        <v>57</v>
      </c>
      <c r="H18" s="3">
        <v>9433187</v>
      </c>
      <c r="I18" s="3">
        <f t="shared" si="0"/>
        <v>537691659</v>
      </c>
    </row>
    <row r="19" spans="1:9" ht="12.75">
      <c r="A19" s="9" t="s">
        <v>14</v>
      </c>
      <c r="B19" s="3">
        <v>8009479</v>
      </c>
      <c r="G19" s="2">
        <f>(60+64)/2</f>
        <v>62</v>
      </c>
      <c r="H19" s="3">
        <v>8009479</v>
      </c>
      <c r="I19" s="3">
        <f t="shared" si="0"/>
        <v>496587698</v>
      </c>
    </row>
    <row r="20" spans="1:9" ht="12.75">
      <c r="A20" s="9" t="s">
        <v>15</v>
      </c>
      <c r="B20" s="3">
        <v>5735324</v>
      </c>
      <c r="G20" s="2">
        <f>(65+69)/2</f>
        <v>67</v>
      </c>
      <c r="H20" s="3">
        <v>5735324</v>
      </c>
      <c r="I20" s="3">
        <f t="shared" si="0"/>
        <v>384266708</v>
      </c>
    </row>
    <row r="21" spans="1:9" ht="12.75">
      <c r="A21" s="9" t="s">
        <v>16</v>
      </c>
      <c r="B21" s="3">
        <v>4183319</v>
      </c>
      <c r="G21" s="2">
        <f>(70+74)/2</f>
        <v>72</v>
      </c>
      <c r="H21" s="3">
        <v>4183319</v>
      </c>
      <c r="I21" s="3">
        <f t="shared" si="0"/>
        <v>301198968</v>
      </c>
    </row>
    <row r="22" spans="1:9" ht="12.75">
      <c r="A22" s="9" t="s">
        <v>17</v>
      </c>
      <c r="B22" s="3">
        <v>3155796</v>
      </c>
      <c r="G22" s="2">
        <f>(75+79)/2</f>
        <v>77</v>
      </c>
      <c r="H22" s="3">
        <v>3155796</v>
      </c>
      <c r="I22" s="3">
        <f t="shared" si="0"/>
        <v>242996292</v>
      </c>
    </row>
    <row r="23" spans="1:9" ht="12.75">
      <c r="A23" s="9" t="s">
        <v>18</v>
      </c>
      <c r="B23" s="3">
        <v>2301045</v>
      </c>
      <c r="G23" s="2">
        <f>(80+84)/2</f>
        <v>82</v>
      </c>
      <c r="H23" s="3">
        <v>2301045</v>
      </c>
      <c r="I23" s="3">
        <f t="shared" si="0"/>
        <v>188685690</v>
      </c>
    </row>
    <row r="24" spans="1:9" ht="12.75">
      <c r="A24" s="9" t="s">
        <v>19</v>
      </c>
      <c r="B24" s="3">
        <v>1296900</v>
      </c>
      <c r="G24" s="2">
        <f>(85+89)/2</f>
        <v>87</v>
      </c>
      <c r="H24" s="3">
        <v>1296900</v>
      </c>
      <c r="I24" s="3">
        <f t="shared" si="0"/>
        <v>112830300</v>
      </c>
    </row>
    <row r="25" spans="1:9" ht="12.75">
      <c r="A25" s="9" t="s">
        <v>20</v>
      </c>
      <c r="B25" s="3">
        <v>472391</v>
      </c>
      <c r="G25" s="2">
        <f>(90+94)/2</f>
        <v>92</v>
      </c>
      <c r="H25" s="3">
        <v>472391</v>
      </c>
      <c r="I25" s="3">
        <f t="shared" si="0"/>
        <v>43459972</v>
      </c>
    </row>
    <row r="26" spans="1:9" ht="12.75">
      <c r="A26" s="9" t="s">
        <v>21</v>
      </c>
      <c r="B26" s="3">
        <v>108361</v>
      </c>
      <c r="G26" s="2">
        <f>(95+99)/2</f>
        <v>97</v>
      </c>
      <c r="H26" s="3">
        <v>108361</v>
      </c>
      <c r="I26" s="3">
        <f t="shared" si="0"/>
        <v>10511017</v>
      </c>
    </row>
    <row r="27" spans="1:9" ht="12.75">
      <c r="A27" s="9" t="s">
        <v>22</v>
      </c>
      <c r="B27" s="4">
        <v>14566</v>
      </c>
      <c r="G27" s="2">
        <f>G26+5</f>
        <v>102</v>
      </c>
      <c r="H27" s="4">
        <v>14566</v>
      </c>
      <c r="I27" s="4">
        <f t="shared" si="0"/>
        <v>1485732</v>
      </c>
    </row>
    <row r="28" spans="1:9" ht="12.75">
      <c r="A28" s="1" t="s">
        <v>23</v>
      </c>
      <c r="B28" s="5">
        <v>151820886</v>
      </c>
      <c r="G28" s="1" t="s">
        <v>23</v>
      </c>
      <c r="H28" s="5">
        <v>151820886</v>
      </c>
      <c r="I28" s="5">
        <f>SUM(I7:I27)</f>
        <v>5485127032</v>
      </c>
    </row>
    <row r="29" ht="12.75">
      <c r="B29" s="3"/>
    </row>
    <row r="30" spans="8:9" ht="12.75">
      <c r="H30" s="19" t="s">
        <v>24</v>
      </c>
      <c r="I30" s="6">
        <f>I28/H28</f>
        <v>36.12893572495684</v>
      </c>
    </row>
    <row r="31" ht="12.75"/>
    <row r="32" ht="12.75"/>
    <row r="33" ht="12.75"/>
    <row r="36" ht="12.75">
      <c r="A36" s="11" t="s">
        <v>30</v>
      </c>
    </row>
  </sheetData>
  <printOptions gridLines="1"/>
  <pageMargins left="0.75" right="0.75" top="1" bottom="1" header="0.5" footer="0.5"/>
  <pageSetup fitToHeight="1" fitToWidth="1" horizontalDpi="300" verticalDpi="300" orientation="landscape" scale="67"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D35"/>
  <sheetViews>
    <sheetView workbookViewId="0" topLeftCell="A1">
      <selection activeCell="A35" sqref="A35"/>
    </sheetView>
  </sheetViews>
  <sheetFormatPr defaultColWidth="9.140625" defaultRowHeight="12.75"/>
  <cols>
    <col min="1" max="1" width="10.7109375" style="2" customWidth="1"/>
    <col min="2" max="2" width="15.140625" style="2" customWidth="1"/>
    <col min="3" max="3" width="10.00390625" style="2" customWidth="1"/>
    <col min="4" max="4" width="13.140625" style="2" customWidth="1"/>
    <col min="5" max="5" width="9.28125" style="2" customWidth="1"/>
    <col min="6" max="6" width="10.28125" style="2" customWidth="1"/>
    <col min="7" max="16384" width="9.140625" style="2" customWidth="1"/>
  </cols>
  <sheetData>
    <row r="1" ht="15.75">
      <c r="A1" s="10" t="s">
        <v>29</v>
      </c>
    </row>
    <row r="6" spans="1:4" s="7" customFormat="1" ht="25.5">
      <c r="A6" s="8" t="s">
        <v>0</v>
      </c>
      <c r="B6" s="8" t="s">
        <v>28</v>
      </c>
      <c r="C6" s="8" t="s">
        <v>25</v>
      </c>
      <c r="D6" s="8" t="s">
        <v>26</v>
      </c>
    </row>
    <row r="7" spans="1:4" ht="12.75">
      <c r="A7" s="2" t="s">
        <v>2</v>
      </c>
      <c r="B7" s="3">
        <v>10666960</v>
      </c>
      <c r="C7" s="12">
        <f>B7/B$28</f>
        <v>0.07026016170133535</v>
      </c>
      <c r="D7" s="13">
        <f>ROUND(100*SUM(C$7:C7),0)</f>
        <v>7</v>
      </c>
    </row>
    <row r="8" spans="1:4" ht="12.75">
      <c r="A8" s="2" t="s">
        <v>3</v>
      </c>
      <c r="B8" s="3">
        <v>10560679</v>
      </c>
      <c r="C8" s="12">
        <f aca="true" t="shared" si="0" ref="C8:C28">B8/B$28</f>
        <v>0.06956011967944911</v>
      </c>
      <c r="D8" s="13">
        <f>ROUND(100*SUM(C$7:C8),0)</f>
        <v>14</v>
      </c>
    </row>
    <row r="9" spans="1:4" ht="12.75">
      <c r="A9" s="2" t="s">
        <v>4</v>
      </c>
      <c r="B9" s="3">
        <v>10330671</v>
      </c>
      <c r="C9" s="12">
        <f t="shared" si="0"/>
        <v>0.06804512391002646</v>
      </c>
      <c r="D9" s="13">
        <f>ROUND(100*SUM(C$7:C9),0)</f>
        <v>21</v>
      </c>
    </row>
    <row r="10" spans="1:4" ht="12.75">
      <c r="A10" s="2" t="s">
        <v>5</v>
      </c>
      <c r="B10" s="3">
        <v>11057540</v>
      </c>
      <c r="C10" s="12">
        <f t="shared" si="0"/>
        <v>0.07283279851232063</v>
      </c>
      <c r="D10" s="13">
        <f>ROUND(100*SUM(C$7:C10),0)</f>
        <v>28</v>
      </c>
    </row>
    <row r="11" spans="1:4" ht="12.75">
      <c r="A11" s="2" t="s">
        <v>6</v>
      </c>
      <c r="B11" s="3">
        <v>10998521</v>
      </c>
      <c r="C11" s="12">
        <f t="shared" si="0"/>
        <v>0.07244405753237404</v>
      </c>
      <c r="D11" s="13">
        <f>ROUND(100*SUM(C$7:C11),0)</f>
        <v>35</v>
      </c>
    </row>
    <row r="12" spans="1:4" ht="12.75">
      <c r="A12" s="2" t="s">
        <v>7</v>
      </c>
      <c r="B12" s="3">
        <v>10778411</v>
      </c>
      <c r="C12" s="12">
        <f t="shared" si="0"/>
        <v>0.07099425700888085</v>
      </c>
      <c r="D12" s="13">
        <f>ROUND(100*SUM(C$7:C12),0)</f>
        <v>42</v>
      </c>
    </row>
    <row r="13" spans="1:4" ht="12.75">
      <c r="A13" s="2" t="s">
        <v>8</v>
      </c>
      <c r="B13" s="3">
        <v>10212894</v>
      </c>
      <c r="C13" s="12">
        <f t="shared" si="0"/>
        <v>0.06726936108118879</v>
      </c>
      <c r="D13" s="13">
        <f>ROUND(100*SUM(C$7:C13),0)</f>
        <v>49</v>
      </c>
    </row>
    <row r="14" spans="1:4" ht="12.75">
      <c r="A14" s="2" t="s">
        <v>9</v>
      </c>
      <c r="B14" s="3">
        <v>10106810</v>
      </c>
      <c r="C14" s="12">
        <f t="shared" si="0"/>
        <v>0.06657061664098048</v>
      </c>
      <c r="D14" s="13">
        <f>ROUND(100*SUM(C$7:C14),0)</f>
        <v>56</v>
      </c>
    </row>
    <row r="15" spans="1:4" ht="12.75">
      <c r="A15" s="2" t="s">
        <v>10</v>
      </c>
      <c r="B15" s="3">
        <v>10456228</v>
      </c>
      <c r="C15" s="12">
        <f t="shared" si="0"/>
        <v>0.06887213133507862</v>
      </c>
      <c r="D15" s="13">
        <f>ROUND(100*SUM(C$7:C15),0)</f>
        <v>63</v>
      </c>
    </row>
    <row r="16" spans="1:4" ht="12.75">
      <c r="A16" s="2" t="s">
        <v>11</v>
      </c>
      <c r="B16" s="3">
        <v>11135286</v>
      </c>
      <c r="C16" s="12">
        <f t="shared" si="0"/>
        <v>0.07334488879217843</v>
      </c>
      <c r="D16" s="13">
        <f>ROUND(100*SUM(C$7:C16),0)</f>
        <v>70</v>
      </c>
    </row>
    <row r="17" spans="1:4" ht="12.75">
      <c r="A17" s="2" t="s">
        <v>12</v>
      </c>
      <c r="B17" s="3">
        <v>10806518</v>
      </c>
      <c r="C17" s="12">
        <f t="shared" si="0"/>
        <v>0.07117938963944657</v>
      </c>
      <c r="D17" s="13">
        <f>ROUND(100*SUM(C$7:C17),0)</f>
        <v>77</v>
      </c>
    </row>
    <row r="18" spans="1:4" ht="12.75">
      <c r="A18" s="2" t="s">
        <v>13</v>
      </c>
      <c r="B18" s="3">
        <v>9433187</v>
      </c>
      <c r="C18" s="12">
        <f t="shared" si="0"/>
        <v>0.06213365794743155</v>
      </c>
      <c r="D18" s="13">
        <f>ROUND(100*SUM(C$7:C18),0)</f>
        <v>83</v>
      </c>
    </row>
    <row r="19" spans="1:4" ht="12.75">
      <c r="A19" s="2" t="s">
        <v>14</v>
      </c>
      <c r="B19" s="3">
        <v>8009479</v>
      </c>
      <c r="C19" s="12">
        <f t="shared" si="0"/>
        <v>0.052756107614864</v>
      </c>
      <c r="D19" s="13">
        <f>ROUND(100*SUM(C$7:C19),0)</f>
        <v>89</v>
      </c>
    </row>
    <row r="20" spans="1:4" ht="12.75">
      <c r="A20" s="2" t="s">
        <v>15</v>
      </c>
      <c r="B20" s="3">
        <v>5735324</v>
      </c>
      <c r="C20" s="12">
        <f t="shared" si="0"/>
        <v>0.03777691035211058</v>
      </c>
      <c r="D20" s="13">
        <f>ROUND(100*SUM(C$7:C20),0)</f>
        <v>92</v>
      </c>
    </row>
    <row r="21" spans="1:4" ht="12.75">
      <c r="A21" s="2" t="s">
        <v>16</v>
      </c>
      <c r="B21" s="3">
        <v>4183319</v>
      </c>
      <c r="C21" s="12">
        <f t="shared" si="0"/>
        <v>0.027554305011762346</v>
      </c>
      <c r="D21" s="13">
        <f>ROUND(100*SUM(C$7:C21),0)</f>
        <v>95</v>
      </c>
    </row>
    <row r="22" spans="1:4" ht="12.75">
      <c r="A22" s="2" t="s">
        <v>17</v>
      </c>
      <c r="B22" s="3">
        <v>3155796</v>
      </c>
      <c r="C22" s="12">
        <f t="shared" si="0"/>
        <v>0.020786309994265215</v>
      </c>
      <c r="D22" s="13">
        <f>ROUND(100*SUM(C$7:C22),0)</f>
        <v>97</v>
      </c>
    </row>
    <row r="23" spans="1:4" ht="12.75">
      <c r="A23" s="2" t="s">
        <v>18</v>
      </c>
      <c r="B23" s="3">
        <v>2301045</v>
      </c>
      <c r="C23" s="12">
        <f t="shared" si="0"/>
        <v>0.01515631386843573</v>
      </c>
      <c r="D23" s="13">
        <f>ROUND(100*SUM(C$7:C23),0)</f>
        <v>99</v>
      </c>
    </row>
    <row r="24" spans="1:4" ht="12.75">
      <c r="A24" s="2" t="s">
        <v>19</v>
      </c>
      <c r="B24" s="3">
        <v>1296900</v>
      </c>
      <c r="C24" s="12">
        <f t="shared" si="0"/>
        <v>0.008542302934525096</v>
      </c>
      <c r="D24" s="13">
        <f>ROUND(100*SUM(C$7:C24),0)</f>
        <v>100</v>
      </c>
    </row>
    <row r="25" spans="1:4" ht="12.75">
      <c r="A25" s="2" t="s">
        <v>20</v>
      </c>
      <c r="B25" s="3">
        <v>472391</v>
      </c>
      <c r="C25" s="12">
        <f t="shared" si="0"/>
        <v>0.0031115020630297203</v>
      </c>
      <c r="D25" s="13">
        <f>ROUND(100*SUM(C$7:C25),0)</f>
        <v>100</v>
      </c>
    </row>
    <row r="26" spans="1:4" ht="12.75">
      <c r="A26" s="2" t="s">
        <v>21</v>
      </c>
      <c r="B26" s="3">
        <v>108361</v>
      </c>
      <c r="C26" s="12">
        <f t="shared" si="0"/>
        <v>0.0007137423766582419</v>
      </c>
      <c r="D26" s="13">
        <f>ROUND(100*SUM(C$7:C26),0)</f>
        <v>100</v>
      </c>
    </row>
    <row r="27" spans="1:4" ht="12.75">
      <c r="A27" s="2" t="s">
        <v>22</v>
      </c>
      <c r="B27" s="4">
        <v>14566</v>
      </c>
      <c r="C27" s="14">
        <f t="shared" si="0"/>
        <v>9.594200365817916E-05</v>
      </c>
      <c r="D27" s="13">
        <f>ROUND(100*SUM(C$7:C27),0)</f>
        <v>100</v>
      </c>
    </row>
    <row r="28" spans="1:4" ht="12.75">
      <c r="A28" s="1" t="s">
        <v>23</v>
      </c>
      <c r="B28" s="5">
        <v>151820886</v>
      </c>
      <c r="C28" s="15">
        <f t="shared" si="0"/>
        <v>1</v>
      </c>
      <c r="D28" s="16"/>
    </row>
    <row r="29" ht="12.75">
      <c r="B29" s="3"/>
    </row>
    <row r="30" ht="12.75">
      <c r="C30" s="17"/>
    </row>
    <row r="31" ht="12.75"/>
    <row r="32" ht="12.75"/>
    <row r="35" ht="12.75">
      <c r="A35" s="11" t="s">
        <v>30</v>
      </c>
    </row>
  </sheetData>
  <printOptions gridLines="1"/>
  <pageMargins left="0.75" right="0.75" top="1" bottom="1"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I35"/>
  <sheetViews>
    <sheetView workbookViewId="0" topLeftCell="A1">
      <selection activeCell="H30" sqref="H30"/>
    </sheetView>
  </sheetViews>
  <sheetFormatPr defaultColWidth="9.140625" defaultRowHeight="12.75"/>
  <cols>
    <col min="1" max="1" width="10.7109375" style="2" customWidth="1"/>
    <col min="2" max="2" width="18.8515625" style="2" customWidth="1"/>
    <col min="3" max="6" width="9.140625" style="2" customWidth="1"/>
    <col min="7" max="7" width="11.00390625" style="2" customWidth="1"/>
    <col min="8" max="8" width="18.8515625" style="2" customWidth="1"/>
    <col min="9" max="9" width="20.421875" style="2" customWidth="1"/>
    <col min="10" max="16384" width="9.140625" style="2" customWidth="1"/>
  </cols>
  <sheetData>
    <row r="1" ht="15.75">
      <c r="A1" s="10" t="s">
        <v>29</v>
      </c>
    </row>
    <row r="6" spans="1:9" s="18" customFormat="1" ht="25.5">
      <c r="A6" s="8" t="s">
        <v>0</v>
      </c>
      <c r="B6" s="8" t="s">
        <v>31</v>
      </c>
      <c r="G6" s="8" t="s">
        <v>1</v>
      </c>
      <c r="H6" s="8" t="s">
        <v>31</v>
      </c>
      <c r="I6" s="8" t="s">
        <v>27</v>
      </c>
    </row>
    <row r="7" spans="1:9" ht="12.75">
      <c r="A7" s="9" t="s">
        <v>2</v>
      </c>
      <c r="B7" s="3">
        <v>10210579</v>
      </c>
      <c r="G7" s="2">
        <f>(0+4)/2</f>
        <v>2</v>
      </c>
      <c r="H7" s="3">
        <v>10210579</v>
      </c>
      <c r="I7" s="3">
        <f aca="true" t="shared" si="0" ref="I7:I27">G7*H7</f>
        <v>20421158</v>
      </c>
    </row>
    <row r="8" spans="1:9" ht="12.75">
      <c r="A8" s="9" t="s">
        <v>3</v>
      </c>
      <c r="B8" s="3">
        <v>10136345</v>
      </c>
      <c r="G8" s="2">
        <f>(5+9)/2</f>
        <v>7</v>
      </c>
      <c r="H8" s="3">
        <v>10136345</v>
      </c>
      <c r="I8" s="3">
        <f t="shared" si="0"/>
        <v>70954415</v>
      </c>
    </row>
    <row r="9" spans="1:9" ht="12.75">
      <c r="A9" s="9" t="s">
        <v>4</v>
      </c>
      <c r="B9" s="3">
        <v>9885768</v>
      </c>
      <c r="G9" s="2">
        <f>(10+14)/2</f>
        <v>12</v>
      </c>
      <c r="H9" s="3">
        <v>9885768</v>
      </c>
      <c r="I9" s="3">
        <f t="shared" si="0"/>
        <v>118629216</v>
      </c>
    </row>
    <row r="10" spans="1:9" ht="12.75">
      <c r="A10" s="9" t="s">
        <v>5</v>
      </c>
      <c r="B10" s="3">
        <v>10519276</v>
      </c>
      <c r="G10" s="2">
        <f>(15+19)/2</f>
        <v>17</v>
      </c>
      <c r="H10" s="3">
        <v>10519276</v>
      </c>
      <c r="I10" s="3">
        <f t="shared" si="0"/>
        <v>178827692</v>
      </c>
    </row>
    <row r="11" spans="1:9" ht="12.75">
      <c r="A11" s="9" t="s">
        <v>6</v>
      </c>
      <c r="B11" s="3">
        <v>10582381</v>
      </c>
      <c r="G11" s="2">
        <f>(20+24)/2</f>
        <v>22</v>
      </c>
      <c r="H11" s="3">
        <v>10582381</v>
      </c>
      <c r="I11" s="3">
        <f t="shared" si="0"/>
        <v>232812382</v>
      </c>
    </row>
    <row r="12" spans="1:9" ht="12.75">
      <c r="A12" s="9" t="s">
        <v>7</v>
      </c>
      <c r="B12" s="3">
        <v>10434100</v>
      </c>
      <c r="G12" s="2">
        <f>(25+29)/2</f>
        <v>27</v>
      </c>
      <c r="H12" s="3">
        <v>10434100</v>
      </c>
      <c r="I12" s="3">
        <f t="shared" si="0"/>
        <v>281720700</v>
      </c>
    </row>
    <row r="13" spans="1:9" ht="12.75">
      <c r="A13" s="9" t="s">
        <v>8</v>
      </c>
      <c r="B13" s="3">
        <v>9978155</v>
      </c>
      <c r="G13" s="2">
        <f>(30+34)/2</f>
        <v>32</v>
      </c>
      <c r="H13" s="3">
        <v>9978155</v>
      </c>
      <c r="I13" s="3">
        <f t="shared" si="0"/>
        <v>319300960</v>
      </c>
    </row>
    <row r="14" spans="1:9" ht="12.75">
      <c r="A14" s="9" t="s">
        <v>9</v>
      </c>
      <c r="B14" s="3">
        <v>9985215</v>
      </c>
      <c r="G14" s="2">
        <f>(35+39)/2</f>
        <v>37</v>
      </c>
      <c r="H14" s="3">
        <v>9985215</v>
      </c>
      <c r="I14" s="3">
        <f t="shared" si="0"/>
        <v>369452955</v>
      </c>
    </row>
    <row r="15" spans="1:9" ht="12.75">
      <c r="A15" s="9" t="s">
        <v>10</v>
      </c>
      <c r="B15" s="3">
        <v>10440637</v>
      </c>
      <c r="G15" s="2">
        <f>(40+44)/2</f>
        <v>42</v>
      </c>
      <c r="H15" s="3">
        <v>10440637</v>
      </c>
      <c r="I15" s="3">
        <f t="shared" si="0"/>
        <v>438506754</v>
      </c>
    </row>
    <row r="16" spans="1:9" ht="12.75">
      <c r="A16" s="9" t="s">
        <v>11</v>
      </c>
      <c r="B16" s="3">
        <v>11388134</v>
      </c>
      <c r="G16" s="2">
        <f>(45+49)/2</f>
        <v>47</v>
      </c>
      <c r="H16" s="3">
        <v>11388134</v>
      </c>
      <c r="I16" s="3">
        <f t="shared" si="0"/>
        <v>535242298</v>
      </c>
    </row>
    <row r="17" spans="1:9" ht="12.75">
      <c r="A17" s="9" t="s">
        <v>12</v>
      </c>
      <c r="B17" s="3">
        <v>11250051</v>
      </c>
      <c r="G17" s="2">
        <f>(50+54)/2</f>
        <v>52</v>
      </c>
      <c r="H17" s="3">
        <v>11250051</v>
      </c>
      <c r="I17" s="3">
        <f t="shared" si="0"/>
        <v>585002652</v>
      </c>
    </row>
    <row r="18" spans="1:9" ht="12.75">
      <c r="A18" s="9" t="s">
        <v>13</v>
      </c>
      <c r="B18" s="3">
        <v>10040544</v>
      </c>
      <c r="G18" s="2">
        <f>(55+59)/2</f>
        <v>57</v>
      </c>
      <c r="H18" s="3">
        <v>10040544</v>
      </c>
      <c r="I18" s="3">
        <f t="shared" si="0"/>
        <v>572311008</v>
      </c>
    </row>
    <row r="19" spans="1:9" ht="12.75">
      <c r="A19" s="9" t="s">
        <v>14</v>
      </c>
      <c r="B19" s="3">
        <v>8710053</v>
      </c>
      <c r="G19" s="2">
        <f>(60+64)/2</f>
        <v>62</v>
      </c>
      <c r="H19" s="3">
        <v>8710053</v>
      </c>
      <c r="I19" s="3">
        <f t="shared" si="0"/>
        <v>540023286</v>
      </c>
    </row>
    <row r="20" spans="1:9" ht="12.75">
      <c r="A20" s="9" t="s">
        <v>15</v>
      </c>
      <c r="B20" s="3">
        <v>6495316</v>
      </c>
      <c r="G20" s="2">
        <f>(65+69)/2</f>
        <v>67</v>
      </c>
      <c r="H20" s="3">
        <v>6495316</v>
      </c>
      <c r="I20" s="3">
        <f t="shared" si="0"/>
        <v>435186172</v>
      </c>
    </row>
    <row r="21" spans="1:9" ht="12.75">
      <c r="A21" s="9" t="s">
        <v>16</v>
      </c>
      <c r="B21" s="3">
        <v>4999760</v>
      </c>
      <c r="G21" s="2">
        <f>(70+74)/2</f>
        <v>72</v>
      </c>
      <c r="H21" s="3">
        <v>4999760</v>
      </c>
      <c r="I21" s="3">
        <f t="shared" si="0"/>
        <v>359982720</v>
      </c>
    </row>
    <row r="22" spans="1:9" ht="12.75">
      <c r="A22" s="9" t="s">
        <v>17</v>
      </c>
      <c r="B22" s="3">
        <v>4117639</v>
      </c>
      <c r="G22" s="2">
        <f>(75+79)/2</f>
        <v>77</v>
      </c>
      <c r="H22" s="3">
        <v>4117639</v>
      </c>
      <c r="I22" s="3">
        <f t="shared" si="0"/>
        <v>317058203</v>
      </c>
    </row>
    <row r="23" spans="1:9" ht="12.75">
      <c r="A23" s="9" t="s">
        <v>18</v>
      </c>
      <c r="B23" s="3">
        <v>3429372</v>
      </c>
      <c r="G23" s="2">
        <f>(80+84)/2</f>
        <v>82</v>
      </c>
      <c r="H23" s="3">
        <v>3429372</v>
      </c>
      <c r="I23" s="3">
        <f t="shared" si="0"/>
        <v>281208504</v>
      </c>
    </row>
    <row r="24" spans="1:9" ht="12.75">
      <c r="A24" s="9" t="s">
        <v>19</v>
      </c>
      <c r="B24" s="3">
        <v>2352358</v>
      </c>
      <c r="G24" s="2">
        <f>(85+89)/2</f>
        <v>87</v>
      </c>
      <c r="H24" s="3">
        <v>2352358</v>
      </c>
      <c r="I24" s="3">
        <f t="shared" si="0"/>
        <v>204655146</v>
      </c>
    </row>
    <row r="25" spans="1:9" ht="12.75">
      <c r="A25" s="9" t="s">
        <v>20</v>
      </c>
      <c r="B25" s="3">
        <v>1097042</v>
      </c>
      <c r="G25" s="2">
        <f>(90+94)/2</f>
        <v>92</v>
      </c>
      <c r="H25" s="3">
        <v>1097042</v>
      </c>
      <c r="I25" s="3">
        <f t="shared" si="0"/>
        <v>100927864</v>
      </c>
    </row>
    <row r="26" spans="1:9" ht="12.75">
      <c r="A26" s="9" t="s">
        <v>21</v>
      </c>
      <c r="B26" s="3">
        <v>343922</v>
      </c>
      <c r="G26" s="2">
        <f>(95+99)/2</f>
        <v>97</v>
      </c>
      <c r="H26" s="3">
        <v>343922</v>
      </c>
      <c r="I26" s="3">
        <f t="shared" si="0"/>
        <v>33360434</v>
      </c>
    </row>
    <row r="27" spans="1:9" ht="12.75">
      <c r="A27" s="9" t="s">
        <v>22</v>
      </c>
      <c r="B27" s="4">
        <v>64520</v>
      </c>
      <c r="G27" s="2">
        <f>G26+5</f>
        <v>102</v>
      </c>
      <c r="H27" s="4">
        <v>64520</v>
      </c>
      <c r="I27" s="4">
        <f t="shared" si="0"/>
        <v>6581040</v>
      </c>
    </row>
    <row r="28" spans="1:9" ht="12.75">
      <c r="A28" s="1" t="s">
        <v>23</v>
      </c>
      <c r="B28" s="5">
        <f>SUM(B7:B27)</f>
        <v>156461167</v>
      </c>
      <c r="G28" s="1" t="s">
        <v>23</v>
      </c>
      <c r="H28" s="5">
        <f>SUM(H7:H27)</f>
        <v>156461167</v>
      </c>
      <c r="I28" s="5">
        <f>SUM(I7:I27)</f>
        <v>6002165559</v>
      </c>
    </row>
    <row r="29" ht="12.75">
      <c r="B29" s="3"/>
    </row>
    <row r="30" spans="8:9" ht="12.75">
      <c r="H30" s="19" t="s">
        <v>24</v>
      </c>
      <c r="I30" s="6">
        <f>I28/H28</f>
        <v>38.362014511882045</v>
      </c>
    </row>
    <row r="31" ht="12.75"/>
    <row r="32" ht="12.75"/>
    <row r="35" ht="12.75">
      <c r="A35" s="11" t="s">
        <v>30</v>
      </c>
    </row>
  </sheetData>
  <printOptions gridLines="1"/>
  <pageMargins left="0.75" right="0.75" top="1" bottom="1" header="0.5" footer="0.5"/>
  <pageSetup fitToHeight="1" fitToWidth="1"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D35"/>
  <sheetViews>
    <sheetView workbookViewId="0" topLeftCell="A1">
      <selection activeCell="F45" sqref="F45"/>
    </sheetView>
  </sheetViews>
  <sheetFormatPr defaultColWidth="9.140625" defaultRowHeight="12.75"/>
  <cols>
    <col min="1" max="1" width="10.7109375" style="2" customWidth="1"/>
    <col min="2" max="2" width="17.421875" style="2" customWidth="1"/>
    <col min="3" max="3" width="10.140625" style="2" customWidth="1"/>
    <col min="4" max="4" width="12.28125" style="2" customWidth="1"/>
    <col min="5" max="5" width="9.28125" style="2" customWidth="1"/>
    <col min="6" max="6" width="10.28125" style="2" customWidth="1"/>
    <col min="7" max="16384" width="9.140625" style="2" customWidth="1"/>
  </cols>
  <sheetData>
    <row r="1" ht="15.75">
      <c r="A1" s="10" t="s">
        <v>29</v>
      </c>
    </row>
    <row r="6" spans="1:4" s="18" customFormat="1" ht="25.5">
      <c r="A6" s="8" t="s">
        <v>0</v>
      </c>
      <c r="B6" s="8" t="s">
        <v>31</v>
      </c>
      <c r="C6" s="8" t="s">
        <v>25</v>
      </c>
      <c r="D6" s="8" t="s">
        <v>26</v>
      </c>
    </row>
    <row r="7" spans="1:4" ht="12.75">
      <c r="A7" s="2" t="s">
        <v>2</v>
      </c>
      <c r="B7" s="3">
        <v>10210579</v>
      </c>
      <c r="C7" s="12">
        <f aca="true" t="shared" si="0" ref="C7:C28">B7/B$28</f>
        <v>0.06525950940913025</v>
      </c>
      <c r="D7" s="13">
        <f>ROUND(100*SUM(C$7:C7),0)</f>
        <v>7</v>
      </c>
    </row>
    <row r="8" spans="1:4" ht="12.75">
      <c r="A8" s="2" t="s">
        <v>3</v>
      </c>
      <c r="B8" s="3">
        <v>10136345</v>
      </c>
      <c r="C8" s="12">
        <f t="shared" si="0"/>
        <v>0.06478505302213423</v>
      </c>
      <c r="D8" s="13">
        <f>ROUND(100*SUM(C$7:C8),0)</f>
        <v>13</v>
      </c>
    </row>
    <row r="9" spans="1:4" ht="12.75">
      <c r="A9" s="2" t="s">
        <v>4</v>
      </c>
      <c r="B9" s="3">
        <v>9885768</v>
      </c>
      <c r="C9" s="12">
        <f t="shared" si="0"/>
        <v>0.06318352463777802</v>
      </c>
      <c r="D9" s="13">
        <f>ROUND(100*SUM(C$7:C9),0)</f>
        <v>19</v>
      </c>
    </row>
    <row r="10" spans="1:4" ht="12.75">
      <c r="A10" s="2" t="s">
        <v>5</v>
      </c>
      <c r="B10" s="3">
        <v>10519276</v>
      </c>
      <c r="C10" s="12">
        <f t="shared" si="0"/>
        <v>0.06723250376881057</v>
      </c>
      <c r="D10" s="13">
        <f>ROUND(100*SUM(C$7:C10),0)</f>
        <v>26</v>
      </c>
    </row>
    <row r="11" spans="1:4" ht="12.75">
      <c r="A11" s="2" t="s">
        <v>6</v>
      </c>
      <c r="B11" s="3">
        <v>10582381</v>
      </c>
      <c r="C11" s="12">
        <f t="shared" si="0"/>
        <v>0.06763583068506705</v>
      </c>
      <c r="D11" s="13">
        <f>ROUND(100*SUM(C$7:C11),0)</f>
        <v>33</v>
      </c>
    </row>
    <row r="12" spans="1:4" ht="12.75">
      <c r="A12" s="2" t="s">
        <v>7</v>
      </c>
      <c r="B12" s="3">
        <v>10434100</v>
      </c>
      <c r="C12" s="12">
        <f t="shared" si="0"/>
        <v>0.06668811309582012</v>
      </c>
      <c r="D12" s="13">
        <f>ROUND(100*SUM(C$7:C12),0)</f>
        <v>39</v>
      </c>
    </row>
    <row r="13" spans="1:4" ht="12.75">
      <c r="A13" s="2" t="s">
        <v>8</v>
      </c>
      <c r="B13" s="3">
        <v>9978155</v>
      </c>
      <c r="C13" s="12">
        <f t="shared" si="0"/>
        <v>0.0637740034241212</v>
      </c>
      <c r="D13" s="13">
        <f>ROUND(100*SUM(C$7:C13),0)</f>
        <v>46</v>
      </c>
    </row>
    <row r="14" spans="1:4" ht="12.75">
      <c r="A14" s="2" t="s">
        <v>9</v>
      </c>
      <c r="B14" s="3">
        <v>9985215</v>
      </c>
      <c r="C14" s="12">
        <f t="shared" si="0"/>
        <v>0.0638191264417707</v>
      </c>
      <c r="D14" s="13">
        <f>ROUND(100*SUM(C$7:C14),0)</f>
        <v>52</v>
      </c>
    </row>
    <row r="15" spans="1:4" ht="12.75">
      <c r="A15" s="2" t="s">
        <v>10</v>
      </c>
      <c r="B15" s="3">
        <v>10440637</v>
      </c>
      <c r="C15" s="12">
        <f t="shared" si="0"/>
        <v>0.06672989343100068</v>
      </c>
      <c r="D15" s="13">
        <f>ROUND(100*SUM(C$7:C15),0)</f>
        <v>59</v>
      </c>
    </row>
    <row r="16" spans="1:4" ht="12.75">
      <c r="A16" s="2" t="s">
        <v>11</v>
      </c>
      <c r="B16" s="3">
        <v>11388134</v>
      </c>
      <c r="C16" s="12">
        <f t="shared" si="0"/>
        <v>0.07278569001086385</v>
      </c>
      <c r="D16" s="13">
        <f>ROUND(100*SUM(C$7:C16),0)</f>
        <v>66</v>
      </c>
    </row>
    <row r="17" spans="1:4" ht="12.75">
      <c r="A17" s="2" t="s">
        <v>12</v>
      </c>
      <c r="B17" s="3">
        <v>11250051</v>
      </c>
      <c r="C17" s="12">
        <f t="shared" si="0"/>
        <v>0.07190315153408001</v>
      </c>
      <c r="D17" s="13">
        <f>ROUND(100*SUM(C$7:C17),0)</f>
        <v>73</v>
      </c>
    </row>
    <row r="18" spans="1:4" ht="12.75">
      <c r="A18" s="2" t="s">
        <v>13</v>
      </c>
      <c r="B18" s="3">
        <v>10040544</v>
      </c>
      <c r="C18" s="12">
        <f t="shared" si="0"/>
        <v>0.06417275412499</v>
      </c>
      <c r="D18" s="13">
        <f>ROUND(100*SUM(C$7:C18),0)</f>
        <v>80</v>
      </c>
    </row>
    <row r="19" spans="1:4" ht="12.75">
      <c r="A19" s="2" t="s">
        <v>14</v>
      </c>
      <c r="B19" s="3">
        <v>8710053</v>
      </c>
      <c r="C19" s="12">
        <f t="shared" si="0"/>
        <v>0.05566910414262729</v>
      </c>
      <c r="D19" s="13">
        <f>ROUND(100*SUM(C$7:C19),0)</f>
        <v>85</v>
      </c>
    </row>
    <row r="20" spans="1:4" ht="12.75">
      <c r="A20" s="2" t="s">
        <v>15</v>
      </c>
      <c r="B20" s="3">
        <v>6495316</v>
      </c>
      <c r="C20" s="12">
        <f t="shared" si="0"/>
        <v>0.041513917635549784</v>
      </c>
      <c r="D20" s="13">
        <f>ROUND(100*SUM(C$7:C20),0)</f>
        <v>90</v>
      </c>
    </row>
    <row r="21" spans="1:4" ht="12.75">
      <c r="A21" s="2" t="s">
        <v>16</v>
      </c>
      <c r="B21" s="3">
        <v>4999760</v>
      </c>
      <c r="C21" s="12">
        <f t="shared" si="0"/>
        <v>0.03195527743954511</v>
      </c>
      <c r="D21" s="13">
        <f>ROUND(100*SUM(C$7:C21),0)</f>
        <v>93</v>
      </c>
    </row>
    <row r="22" spans="1:4" ht="12.75">
      <c r="A22" s="2" t="s">
        <v>17</v>
      </c>
      <c r="B22" s="3">
        <v>4117639</v>
      </c>
      <c r="C22" s="12">
        <f t="shared" si="0"/>
        <v>0.026317322559661082</v>
      </c>
      <c r="D22" s="13">
        <f>ROUND(100*SUM(C$7:C22),0)</f>
        <v>95</v>
      </c>
    </row>
    <row r="23" spans="1:4" ht="12.75">
      <c r="A23" s="2" t="s">
        <v>18</v>
      </c>
      <c r="B23" s="3">
        <v>3429372</v>
      </c>
      <c r="C23" s="12">
        <f t="shared" si="0"/>
        <v>0.02191835882190499</v>
      </c>
      <c r="D23" s="13">
        <f>ROUND(100*SUM(C$7:C23),0)</f>
        <v>98</v>
      </c>
    </row>
    <row r="24" spans="1:4" ht="12.75">
      <c r="A24" s="2" t="s">
        <v>19</v>
      </c>
      <c r="B24" s="3">
        <v>2352358</v>
      </c>
      <c r="C24" s="12">
        <f t="shared" si="0"/>
        <v>0.015034772174491067</v>
      </c>
      <c r="D24" s="13">
        <f>ROUND(100*SUM(C$7:C24),0)</f>
        <v>99</v>
      </c>
    </row>
    <row r="25" spans="1:4" ht="12.75">
      <c r="A25" s="2" t="s">
        <v>20</v>
      </c>
      <c r="B25" s="3">
        <v>1097042</v>
      </c>
      <c r="C25" s="12">
        <f t="shared" si="0"/>
        <v>0.007011592851023539</v>
      </c>
      <c r="D25" s="13">
        <f>ROUND(100*SUM(C$7:C25),0)</f>
        <v>100</v>
      </c>
    </row>
    <row r="26" spans="1:4" ht="12.75">
      <c r="A26" s="2" t="s">
        <v>21</v>
      </c>
      <c r="B26" s="3">
        <v>343922</v>
      </c>
      <c r="C26" s="12">
        <f t="shared" si="0"/>
        <v>0.0021981300957572432</v>
      </c>
      <c r="D26" s="13">
        <f>ROUND(100*SUM(C$7:C26),0)</f>
        <v>100</v>
      </c>
    </row>
    <row r="27" spans="1:4" ht="12.75">
      <c r="A27" s="2" t="s">
        <v>22</v>
      </c>
      <c r="B27" s="4">
        <v>64520</v>
      </c>
      <c r="C27" s="14">
        <f t="shared" si="0"/>
        <v>0.000412370693873196</v>
      </c>
      <c r="D27" s="13">
        <f>ROUND(100*SUM(C$7:C27),0)</f>
        <v>100</v>
      </c>
    </row>
    <row r="28" spans="1:4" ht="12.75">
      <c r="A28" s="1" t="s">
        <v>23</v>
      </c>
      <c r="B28" s="5">
        <f>SUM(B7:B27)</f>
        <v>156461167</v>
      </c>
      <c r="C28" s="15">
        <f t="shared" si="0"/>
        <v>1</v>
      </c>
      <c r="D28" s="16"/>
    </row>
    <row r="29" ht="12.75">
      <c r="B29" s="3"/>
    </row>
    <row r="30" ht="12.75">
      <c r="C30" s="17"/>
    </row>
    <row r="31" ht="12.75"/>
    <row r="32" ht="12.75"/>
    <row r="35" ht="12.75">
      <c r="A35" s="11" t="s">
        <v>30</v>
      </c>
    </row>
  </sheetData>
  <printOptions gridLines="1"/>
  <pageMargins left="0.75" right="0.75" top="1" bottom="1"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Larson Texts,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 &amp; You</dc:title>
  <dc:subject>Section 9.2 - Example 1</dc:subject>
  <dc:creator/>
  <cp:keywords/>
  <dc:description/>
  <cp:lastModifiedBy>csitek</cp:lastModifiedBy>
  <cp:lastPrinted>2011-07-28T15:41:00Z</cp:lastPrinted>
  <dcterms:created xsi:type="dcterms:W3CDTF">2011-07-15T01:00:23Z</dcterms:created>
  <dcterms:modified xsi:type="dcterms:W3CDTF">2011-07-28T15:44:03Z</dcterms:modified>
  <cp:category/>
  <cp:version/>
  <cp:contentType/>
  <cp:contentStatus/>
</cp:coreProperties>
</file>